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B\2020-2021\Meetings\2021\06.08.2021\Presentation Materials\Pat Lee\"/>
    </mc:Choice>
  </mc:AlternateContent>
  <xr:revisionPtr revIDLastSave="0" documentId="13_ncr:1_{97CD3FED-326D-4057-A9EC-9E80821540ED}" xr6:coauthVersionLast="45" xr6:coauthVersionMax="45" xr10:uidLastSave="{00000000-0000-0000-0000-000000000000}"/>
  <bookViews>
    <workbookView xWindow="-120" yWindow="-120" windowWidth="29040" windowHeight="15840" activeTab="1" xr2:uid="{64298A33-533E-4DBE-80CB-D1F6947C333F}"/>
  </bookViews>
  <sheets>
    <sheet name="zoning" sheetId="1" r:id="rId1"/>
    <sheet name="raw la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K20" i="2"/>
  <c r="K19" i="2"/>
  <c r="K18" i="2"/>
  <c r="K17" i="2"/>
  <c r="K16" i="2"/>
  <c r="K15" i="2"/>
  <c r="K14" i="2"/>
  <c r="J21" i="2"/>
  <c r="J20" i="2"/>
  <c r="J19" i="2"/>
  <c r="J18" i="2"/>
  <c r="J17" i="2"/>
  <c r="J16" i="2"/>
  <c r="J15" i="2"/>
  <c r="J14" i="2"/>
  <c r="I21" i="2"/>
  <c r="I20" i="2"/>
  <c r="I19" i="2"/>
  <c r="I18" i="2"/>
  <c r="I17" i="2"/>
  <c r="I16" i="2"/>
  <c r="I15" i="2"/>
  <c r="I14" i="2"/>
  <c r="H21" i="2"/>
  <c r="H20" i="2"/>
  <c r="H19" i="2"/>
  <c r="H18" i="2"/>
  <c r="H17" i="2"/>
  <c r="H16" i="2"/>
  <c r="H15" i="2"/>
  <c r="H14" i="2"/>
  <c r="K13" i="2"/>
  <c r="J13" i="2"/>
  <c r="I13" i="2"/>
  <c r="H13" i="2"/>
  <c r="D16" i="2" l="1"/>
  <c r="D13" i="2" l="1"/>
  <c r="D17" i="2"/>
  <c r="D14" i="2"/>
  <c r="D19" i="2"/>
  <c r="D21" i="2"/>
  <c r="D15" i="2"/>
  <c r="D18" i="2"/>
  <c r="D20" i="2"/>
</calcChain>
</file>

<file path=xl/sharedStrings.xml><?xml version="1.0" encoding="utf-8"?>
<sst xmlns="http://schemas.openxmlformats.org/spreadsheetml/2006/main" count="96" uniqueCount="59">
  <si>
    <t>Conservation Areas Acquisition Plan Update - 2021</t>
  </si>
  <si>
    <t>Potential Projects Reviewed by PAB</t>
  </si>
  <si>
    <t>Project</t>
  </si>
  <si>
    <t xml:space="preserve">Acres </t>
  </si>
  <si>
    <t>Zoning</t>
  </si>
  <si>
    <t>$ per Acre</t>
  </si>
  <si>
    <t>Estimated Cost</t>
  </si>
  <si>
    <t>Horseshoe Falls</t>
  </si>
  <si>
    <t>Cedars Golf Course</t>
  </si>
  <si>
    <t>Yacolt Burn 3</t>
  </si>
  <si>
    <t>Columbia Shoreline</t>
  </si>
  <si>
    <t>Ridgefield Pits</t>
  </si>
  <si>
    <t>Green Mountain</t>
  </si>
  <si>
    <t>Lacamas Prairie</t>
  </si>
  <si>
    <t>Whipple Creek to Fairgrounds Parks</t>
  </si>
  <si>
    <t>La Center Bottoms</t>
  </si>
  <si>
    <t>Flume Creek Access</t>
  </si>
  <si>
    <t>Ridgefield Schools to Flume Creek</t>
  </si>
  <si>
    <t>Hantwick Road to Moulton Falls</t>
  </si>
  <si>
    <t>Three Creeks Greenway</t>
  </si>
  <si>
    <t>Yacolt Community Park</t>
  </si>
  <si>
    <t>Fenton Community Park</t>
  </si>
  <si>
    <t>CF Request</t>
  </si>
  <si>
    <t>NA. Acquired</t>
  </si>
  <si>
    <t>R-3 (3 un/ac)</t>
  </si>
  <si>
    <t>FR-80</t>
  </si>
  <si>
    <t>R-15 (15,000 min lot)</t>
  </si>
  <si>
    <t>AG-20</t>
  </si>
  <si>
    <t>R-10 (10,000 min lot)</t>
  </si>
  <si>
    <t>Ag-20, R-5, R-10</t>
  </si>
  <si>
    <t>R1-20</t>
  </si>
  <si>
    <t>R-5</t>
  </si>
  <si>
    <t>Ag-20</t>
  </si>
  <si>
    <t>IL</t>
  </si>
  <si>
    <t>R1-12.5</t>
  </si>
  <si>
    <t>GC, MX (assume R1-6)</t>
  </si>
  <si>
    <t>Partner - Lead Projects</t>
  </si>
  <si>
    <t>Sponsor</t>
  </si>
  <si>
    <t>CLT</t>
  </si>
  <si>
    <t>Camas</t>
  </si>
  <si>
    <t>Killian Pacific</t>
  </si>
  <si>
    <t>Vacouver</t>
  </si>
  <si>
    <t>Yacolt</t>
  </si>
  <si>
    <t>Acres</t>
  </si>
  <si>
    <t xml:space="preserve">Sponsor Estimated </t>
  </si>
  <si>
    <t>Value</t>
  </si>
  <si>
    <t>High</t>
  </si>
  <si>
    <t>Average</t>
  </si>
  <si>
    <t>Recent Property Sales $ per acre</t>
  </si>
  <si>
    <t>Low</t>
  </si>
  <si>
    <t>County Lead Projects</t>
  </si>
  <si>
    <t>Clark County</t>
  </si>
  <si>
    <t>Assessed Land</t>
  </si>
  <si>
    <t>Value per Acre</t>
  </si>
  <si>
    <t>CF Request @</t>
  </si>
  <si>
    <t>Assessed $</t>
  </si>
  <si>
    <t>High $</t>
  </si>
  <si>
    <t>Low $</t>
  </si>
  <si>
    <t>Average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</si>
</sst>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0" fillId="0" borderId="0" xfId="2" applyNumberFormat="1" applyFont="1"/>
    <xf numFmtId="165" fontId="0" fillId="0" borderId="0" xfId="1" applyNumberFormat="1" applyFont="1"/>
    <xf numFmtId="165" fontId="0" fillId="2" borderId="0" xfId="1" applyNumberFormat="1" applyFont="1" applyFill="1"/>
    <xf numFmtId="0" fontId="0" fillId="0" borderId="0" xfId="0" applyAlignment="1">
      <alignment wrapText="1"/>
    </xf>
    <xf numFmtId="165" fontId="0" fillId="0" borderId="0" xfId="1" applyNumberFormat="1" applyFont="1" applyFill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64" fontId="0" fillId="0" borderId="4" xfId="2" applyNumberFormat="1" applyFont="1" applyBorder="1"/>
    <xf numFmtId="164" fontId="0" fillId="0" borderId="0" xfId="2" applyNumberFormat="1" applyFont="1" applyBorder="1"/>
    <xf numFmtId="164" fontId="0" fillId="0" borderId="5" xfId="2" applyNumberFormat="1" applyFont="1" applyBorder="1"/>
    <xf numFmtId="164" fontId="0" fillId="0" borderId="6" xfId="2" applyNumberFormat="1" applyFont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164" fontId="0" fillId="0" borderId="1" xfId="2" applyNumberFormat="1" applyFont="1" applyBorder="1"/>
    <xf numFmtId="164" fontId="0" fillId="0" borderId="2" xfId="2" applyNumberFormat="1" applyFont="1" applyBorder="1"/>
    <xf numFmtId="164" fontId="0" fillId="0" borderId="3" xfId="2" applyNumberFormat="1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0" fillId="0" borderId="9" xfId="2" applyNumberFormat="1" applyFont="1" applyBorder="1"/>
    <xf numFmtId="164" fontId="0" fillId="0" borderId="11" xfId="2" applyNumberFormat="1" applyFont="1" applyBorder="1"/>
    <xf numFmtId="164" fontId="0" fillId="0" borderId="10" xfId="2" applyNumberFormat="1" applyFont="1" applyBorder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552B-9FAF-49C8-9C9A-EEAD57DEEFC7}">
  <dimension ref="A1:F18"/>
  <sheetViews>
    <sheetView workbookViewId="0">
      <selection activeCell="C25" sqref="C25"/>
    </sheetView>
  </sheetViews>
  <sheetFormatPr defaultRowHeight="15" x14ac:dyDescent="0.25"/>
  <cols>
    <col min="1" max="1" width="34.5703125" bestFit="1" customWidth="1"/>
    <col min="2" max="2" width="10.7109375" customWidth="1"/>
    <col min="3" max="3" width="20.42578125" bestFit="1" customWidth="1"/>
    <col min="4" max="4" width="10.7109375" customWidth="1"/>
    <col min="5" max="6" width="14.28515625" bestFit="1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1" t="s">
        <v>1</v>
      </c>
      <c r="B2" s="1"/>
      <c r="C2" s="1"/>
      <c r="D2" s="1"/>
      <c r="E2" s="1"/>
    </row>
    <row r="3" spans="1: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22</v>
      </c>
    </row>
    <row r="4" spans="1:6" x14ac:dyDescent="0.25">
      <c r="A4" t="s">
        <v>7</v>
      </c>
      <c r="B4" s="3">
        <v>21</v>
      </c>
      <c r="C4" t="s">
        <v>25</v>
      </c>
      <c r="D4" s="2">
        <v>9158</v>
      </c>
      <c r="E4" s="2"/>
      <c r="F4" s="2">
        <v>260000</v>
      </c>
    </row>
    <row r="5" spans="1:6" x14ac:dyDescent="0.25">
      <c r="A5" t="s">
        <v>8</v>
      </c>
      <c r="B5" s="3">
        <v>116</v>
      </c>
      <c r="C5" t="s">
        <v>24</v>
      </c>
      <c r="D5" s="2">
        <v>31721</v>
      </c>
      <c r="E5" s="2"/>
      <c r="F5" s="2"/>
    </row>
    <row r="6" spans="1:6" x14ac:dyDescent="0.25">
      <c r="A6" t="s">
        <v>9</v>
      </c>
      <c r="B6" s="3">
        <v>12978</v>
      </c>
      <c r="C6" t="s">
        <v>25</v>
      </c>
      <c r="D6" s="2">
        <v>9158</v>
      </c>
      <c r="E6" s="2"/>
      <c r="F6" s="2">
        <v>1100000</v>
      </c>
    </row>
    <row r="7" spans="1:6" x14ac:dyDescent="0.25">
      <c r="A7" t="s">
        <v>10</v>
      </c>
      <c r="B7" s="3">
        <v>16</v>
      </c>
      <c r="C7" t="s">
        <v>26</v>
      </c>
      <c r="D7" s="2">
        <v>31721</v>
      </c>
      <c r="E7" s="2"/>
      <c r="F7" s="2"/>
    </row>
    <row r="8" spans="1:6" x14ac:dyDescent="0.25">
      <c r="A8" t="s">
        <v>11</v>
      </c>
      <c r="B8" s="3">
        <v>125</v>
      </c>
      <c r="C8" t="s">
        <v>27</v>
      </c>
      <c r="D8" s="2">
        <v>46917</v>
      </c>
      <c r="E8" s="2"/>
      <c r="F8" s="2"/>
    </row>
    <row r="9" spans="1:6" x14ac:dyDescent="0.25">
      <c r="A9" t="s">
        <v>12</v>
      </c>
      <c r="B9" s="3">
        <v>115</v>
      </c>
      <c r="C9" t="s">
        <v>28</v>
      </c>
      <c r="D9" s="2">
        <v>108446</v>
      </c>
      <c r="E9" t="s">
        <v>23</v>
      </c>
      <c r="F9" s="2">
        <v>1250000</v>
      </c>
    </row>
    <row r="10" spans="1:6" x14ac:dyDescent="0.25">
      <c r="A10" t="s">
        <v>13</v>
      </c>
      <c r="B10" s="4">
        <v>700</v>
      </c>
      <c r="C10" t="s">
        <v>29</v>
      </c>
      <c r="D10" s="2">
        <v>46917</v>
      </c>
      <c r="E10" s="2"/>
      <c r="F10" s="2"/>
    </row>
    <row r="11" spans="1:6" x14ac:dyDescent="0.25">
      <c r="A11" t="s">
        <v>14</v>
      </c>
      <c r="B11" s="3">
        <v>20</v>
      </c>
      <c r="C11" t="s">
        <v>30</v>
      </c>
      <c r="D11" s="2">
        <v>31721</v>
      </c>
      <c r="E11" s="2"/>
      <c r="F11" s="2"/>
    </row>
    <row r="12" spans="1:6" x14ac:dyDescent="0.25">
      <c r="A12" t="s">
        <v>15</v>
      </c>
      <c r="B12" s="3">
        <v>15</v>
      </c>
      <c r="C12" t="s">
        <v>27</v>
      </c>
      <c r="D12" s="2">
        <v>46917</v>
      </c>
      <c r="E12" s="2"/>
      <c r="F12" s="2"/>
    </row>
    <row r="13" spans="1:6" x14ac:dyDescent="0.25">
      <c r="A13" t="s">
        <v>16</v>
      </c>
      <c r="B13" s="3">
        <v>15</v>
      </c>
      <c r="C13" t="s">
        <v>31</v>
      </c>
      <c r="D13" s="2">
        <v>12385</v>
      </c>
      <c r="E13" s="2"/>
      <c r="F13" s="2"/>
    </row>
    <row r="14" spans="1:6" x14ac:dyDescent="0.25">
      <c r="A14" t="s">
        <v>17</v>
      </c>
      <c r="B14" s="4">
        <v>60</v>
      </c>
      <c r="C14" t="s">
        <v>32</v>
      </c>
      <c r="D14" s="2">
        <v>46917</v>
      </c>
      <c r="E14" s="2"/>
      <c r="F14" s="2"/>
    </row>
    <row r="15" spans="1:6" x14ac:dyDescent="0.25">
      <c r="A15" t="s">
        <v>18</v>
      </c>
      <c r="B15" s="3">
        <v>37</v>
      </c>
      <c r="C15" t="s">
        <v>25</v>
      </c>
      <c r="D15" s="2">
        <v>9158</v>
      </c>
      <c r="E15" s="2"/>
      <c r="F15" s="2"/>
    </row>
    <row r="16" spans="1:6" x14ac:dyDescent="0.25">
      <c r="A16" t="s">
        <v>19</v>
      </c>
      <c r="B16" s="3">
        <v>32</v>
      </c>
      <c r="C16" t="s">
        <v>35</v>
      </c>
      <c r="D16" s="2">
        <v>108446</v>
      </c>
      <c r="E16" s="2"/>
      <c r="F16" s="2">
        <v>600000</v>
      </c>
    </row>
    <row r="17" spans="1:6" x14ac:dyDescent="0.25">
      <c r="A17" t="s">
        <v>21</v>
      </c>
      <c r="B17" s="3">
        <v>45</v>
      </c>
      <c r="C17" t="s">
        <v>33</v>
      </c>
      <c r="D17" s="2"/>
      <c r="E17" t="s">
        <v>23</v>
      </c>
      <c r="F17" s="2">
        <v>1160000</v>
      </c>
    </row>
    <row r="18" spans="1:6" x14ac:dyDescent="0.25">
      <c r="A18" t="s">
        <v>20</v>
      </c>
      <c r="B18" s="3">
        <v>20</v>
      </c>
      <c r="C18" t="s">
        <v>34</v>
      </c>
      <c r="D18" s="2">
        <v>31721</v>
      </c>
      <c r="E18" s="2"/>
      <c r="F18" s="2">
        <v>275000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C607-EC39-44D1-878B-C8F8EA4E7C7A}">
  <dimension ref="A1:K21"/>
  <sheetViews>
    <sheetView tabSelected="1" workbookViewId="0">
      <selection activeCell="O13" sqref="O13"/>
    </sheetView>
  </sheetViews>
  <sheetFormatPr defaultRowHeight="15" x14ac:dyDescent="0.25"/>
  <cols>
    <col min="1" max="1" width="22.42578125" bestFit="1" customWidth="1"/>
    <col min="2" max="2" width="12.7109375" bestFit="1" customWidth="1"/>
    <col min="3" max="3" width="10.5703125" bestFit="1" customWidth="1"/>
    <col min="4" max="4" width="18.28515625" bestFit="1" customWidth="1"/>
    <col min="5" max="7" width="10.7109375" customWidth="1"/>
    <col min="8" max="8" width="14.28515625" bestFit="1" customWidth="1"/>
    <col min="9" max="9" width="12.5703125" bestFit="1" customWidth="1"/>
    <col min="10" max="11" width="11.570312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  <c r="B2" s="1"/>
      <c r="C2" s="1"/>
      <c r="D2" s="1" t="s">
        <v>44</v>
      </c>
      <c r="E2" s="30" t="s">
        <v>48</v>
      </c>
      <c r="F2" s="30"/>
      <c r="G2" s="30"/>
      <c r="H2" s="30"/>
    </row>
    <row r="3" spans="1:11" x14ac:dyDescent="0.25">
      <c r="A3" s="1" t="s">
        <v>36</v>
      </c>
      <c r="B3" s="1" t="s">
        <v>37</v>
      </c>
      <c r="C3" s="1" t="s">
        <v>43</v>
      </c>
      <c r="D3" s="1" t="s">
        <v>45</v>
      </c>
      <c r="E3" s="1" t="s">
        <v>46</v>
      </c>
      <c r="F3" s="1" t="s">
        <v>49</v>
      </c>
      <c r="G3" s="1" t="s">
        <v>47</v>
      </c>
      <c r="H3" s="1" t="s">
        <v>22</v>
      </c>
    </row>
    <row r="4" spans="1:11" x14ac:dyDescent="0.25">
      <c r="A4" t="s">
        <v>7</v>
      </c>
      <c r="B4" t="s">
        <v>38</v>
      </c>
      <c r="C4" s="3">
        <v>21</v>
      </c>
      <c r="D4" s="2">
        <v>648000</v>
      </c>
      <c r="E4" s="2">
        <v>25550</v>
      </c>
      <c r="F4" s="2">
        <v>2849</v>
      </c>
      <c r="G4" s="2">
        <v>9158</v>
      </c>
      <c r="H4" s="2">
        <v>260000</v>
      </c>
    </row>
    <row r="5" spans="1:11" x14ac:dyDescent="0.25">
      <c r="A5" t="s">
        <v>9</v>
      </c>
      <c r="B5" t="s">
        <v>38</v>
      </c>
      <c r="C5" s="3">
        <v>12978</v>
      </c>
      <c r="D5" s="2">
        <v>9075000</v>
      </c>
      <c r="E5" s="2">
        <v>25550</v>
      </c>
      <c r="F5" s="2">
        <v>2849</v>
      </c>
      <c r="G5" s="2">
        <v>9158</v>
      </c>
      <c r="H5" s="2">
        <v>1100000</v>
      </c>
    </row>
    <row r="6" spans="1:11" x14ac:dyDescent="0.25">
      <c r="A6" t="s">
        <v>12</v>
      </c>
      <c r="B6" t="s">
        <v>39</v>
      </c>
      <c r="C6" s="3">
        <v>115</v>
      </c>
      <c r="D6" s="2">
        <v>19300000</v>
      </c>
      <c r="E6" s="2">
        <v>205832</v>
      </c>
      <c r="F6" s="2">
        <v>15385</v>
      </c>
      <c r="G6" s="2">
        <v>108446</v>
      </c>
      <c r="H6" s="2">
        <v>1250000</v>
      </c>
    </row>
    <row r="7" spans="1:11" x14ac:dyDescent="0.25">
      <c r="A7" t="s">
        <v>19</v>
      </c>
      <c r="B7" t="s">
        <v>40</v>
      </c>
      <c r="C7" s="3">
        <v>32</v>
      </c>
      <c r="D7" s="2">
        <v>620000</v>
      </c>
      <c r="E7" s="2">
        <v>205832</v>
      </c>
      <c r="F7" s="2">
        <v>15385</v>
      </c>
      <c r="G7" s="2">
        <v>108446</v>
      </c>
      <c r="H7" s="2">
        <v>600000</v>
      </c>
    </row>
    <row r="8" spans="1:11" x14ac:dyDescent="0.25">
      <c r="A8" t="s">
        <v>21</v>
      </c>
      <c r="B8" t="s">
        <v>41</v>
      </c>
      <c r="C8" s="3">
        <v>45</v>
      </c>
      <c r="D8" s="2">
        <v>5725000</v>
      </c>
      <c r="E8" s="2">
        <v>589042</v>
      </c>
      <c r="F8" s="2">
        <v>143457</v>
      </c>
      <c r="G8" s="2">
        <v>230387</v>
      </c>
      <c r="H8" s="2">
        <v>1160000</v>
      </c>
    </row>
    <row r="9" spans="1:11" x14ac:dyDescent="0.25">
      <c r="A9" t="s">
        <v>20</v>
      </c>
      <c r="B9" t="s">
        <v>42</v>
      </c>
      <c r="C9" s="3">
        <v>20</v>
      </c>
      <c r="D9" s="2">
        <v>275000</v>
      </c>
      <c r="E9" s="2">
        <v>42569</v>
      </c>
      <c r="F9" s="2">
        <v>29910</v>
      </c>
      <c r="G9" s="2">
        <v>33078</v>
      </c>
      <c r="H9" s="2">
        <v>255000</v>
      </c>
    </row>
    <row r="10" spans="1:11" ht="15.75" thickBot="1" x14ac:dyDescent="0.3"/>
    <row r="11" spans="1:11" x14ac:dyDescent="0.25">
      <c r="D11" s="25" t="s">
        <v>52</v>
      </c>
      <c r="E11" s="19" t="s">
        <v>48</v>
      </c>
      <c r="F11" s="20"/>
      <c r="G11" s="21"/>
      <c r="H11" s="31" t="s">
        <v>54</v>
      </c>
      <c r="I11" s="32"/>
      <c r="J11" s="32"/>
      <c r="K11" s="33"/>
    </row>
    <row r="12" spans="1:11" ht="15.75" thickBot="1" x14ac:dyDescent="0.3">
      <c r="A12" s="1" t="s">
        <v>50</v>
      </c>
      <c r="B12" s="1" t="s">
        <v>37</v>
      </c>
      <c r="C12" s="1" t="s">
        <v>43</v>
      </c>
      <c r="D12" s="26" t="s">
        <v>53</v>
      </c>
      <c r="E12" s="22" t="s">
        <v>46</v>
      </c>
      <c r="F12" s="23" t="s">
        <v>49</v>
      </c>
      <c r="G12" s="24" t="s">
        <v>47</v>
      </c>
      <c r="H12" s="7" t="s">
        <v>55</v>
      </c>
      <c r="I12" s="8" t="s">
        <v>56</v>
      </c>
      <c r="J12" s="8" t="s">
        <v>57</v>
      </c>
      <c r="K12" s="9" t="s">
        <v>58</v>
      </c>
    </row>
    <row r="13" spans="1:11" x14ac:dyDescent="0.25">
      <c r="A13" t="s">
        <v>8</v>
      </c>
      <c r="B13" t="s">
        <v>51</v>
      </c>
      <c r="C13" s="3">
        <v>116</v>
      </c>
      <c r="D13" s="27">
        <f>(816960+1889000+307900+285300+153100+555500)/(41+9.56+15.58+14.44+7.75+28.12)</f>
        <v>34416.144267926145</v>
      </c>
      <c r="E13" s="10">
        <v>42569</v>
      </c>
      <c r="F13" s="11">
        <v>29910</v>
      </c>
      <c r="G13" s="12">
        <v>33078</v>
      </c>
      <c r="H13" s="16">
        <f>D13*C13</f>
        <v>3992272.7350794328</v>
      </c>
      <c r="I13" s="17">
        <f>E13*C13</f>
        <v>4938004</v>
      </c>
      <c r="J13" s="17">
        <f>F13*C13</f>
        <v>3469560</v>
      </c>
      <c r="K13" s="18">
        <f>G13*C13</f>
        <v>3837048</v>
      </c>
    </row>
    <row r="14" spans="1:11" x14ac:dyDescent="0.25">
      <c r="A14" t="s">
        <v>10</v>
      </c>
      <c r="B14" t="s">
        <v>51</v>
      </c>
      <c r="C14" s="3">
        <v>16</v>
      </c>
      <c r="D14" s="28">
        <f>2456142/16.49</f>
        <v>148947.36203759856</v>
      </c>
      <c r="E14" s="10">
        <v>42569</v>
      </c>
      <c r="F14" s="11">
        <v>29910</v>
      </c>
      <c r="G14" s="12">
        <v>33078</v>
      </c>
      <c r="H14" s="10">
        <f t="shared" ref="H14:H21" si="0">D14*C14</f>
        <v>2383157.792601577</v>
      </c>
      <c r="I14" s="11">
        <f t="shared" ref="I14:I21" si="1">E14*C14</f>
        <v>681104</v>
      </c>
      <c r="J14" s="11">
        <f t="shared" ref="J14:J21" si="2">F14*C14</f>
        <v>478560</v>
      </c>
      <c r="K14" s="12">
        <f t="shared" ref="K14:K21" si="3">G14*C14</f>
        <v>529248</v>
      </c>
    </row>
    <row r="15" spans="1:11" x14ac:dyDescent="0.25">
      <c r="A15" t="s">
        <v>11</v>
      </c>
      <c r="B15" t="s">
        <v>51</v>
      </c>
      <c r="C15" s="3">
        <v>125</v>
      </c>
      <c r="D15" s="28">
        <f>(40320+6720+836876+819689)/(4+3.15+59.89+57.82)</f>
        <v>13644.121415985903</v>
      </c>
      <c r="E15" s="10">
        <v>189621</v>
      </c>
      <c r="F15" s="11">
        <v>6818</v>
      </c>
      <c r="G15" s="12">
        <v>49262</v>
      </c>
      <c r="H15" s="10">
        <f t="shared" si="0"/>
        <v>1705515.1769982378</v>
      </c>
      <c r="I15" s="11">
        <f t="shared" si="1"/>
        <v>23702625</v>
      </c>
      <c r="J15" s="11">
        <f t="shared" si="2"/>
        <v>852250</v>
      </c>
      <c r="K15" s="12">
        <f t="shared" si="3"/>
        <v>6157750</v>
      </c>
    </row>
    <row r="16" spans="1:11" x14ac:dyDescent="0.25">
      <c r="A16" t="s">
        <v>13</v>
      </c>
      <c r="B16" t="s">
        <v>51</v>
      </c>
      <c r="C16" s="6">
        <v>50</v>
      </c>
      <c r="D16" s="28">
        <f>11133077/1136</f>
        <v>9800.2438380281692</v>
      </c>
      <c r="E16" s="10">
        <v>189621</v>
      </c>
      <c r="F16" s="11">
        <v>6818</v>
      </c>
      <c r="G16" s="12">
        <v>49262</v>
      </c>
      <c r="H16" s="10">
        <f t="shared" si="0"/>
        <v>490012.19190140849</v>
      </c>
      <c r="I16" s="11">
        <f t="shared" si="1"/>
        <v>9481050</v>
      </c>
      <c r="J16" s="11">
        <f t="shared" si="2"/>
        <v>340900</v>
      </c>
      <c r="K16" s="12">
        <f t="shared" si="3"/>
        <v>2463100</v>
      </c>
    </row>
    <row r="17" spans="1:11" ht="30" x14ac:dyDescent="0.25">
      <c r="A17" s="5" t="s">
        <v>14</v>
      </c>
      <c r="B17" t="s">
        <v>51</v>
      </c>
      <c r="C17" s="3">
        <v>20</v>
      </c>
      <c r="D17" s="28">
        <f>(242736+351857+194501)/(9.06+19.7+1.16)</f>
        <v>26373.462566844923</v>
      </c>
      <c r="E17" s="10">
        <v>42569</v>
      </c>
      <c r="F17" s="11">
        <v>29910</v>
      </c>
      <c r="G17" s="12">
        <v>33078</v>
      </c>
      <c r="H17" s="10">
        <f t="shared" si="0"/>
        <v>527469.25133689842</v>
      </c>
      <c r="I17" s="11">
        <f t="shared" si="1"/>
        <v>851380</v>
      </c>
      <c r="J17" s="11">
        <f t="shared" si="2"/>
        <v>598200</v>
      </c>
      <c r="K17" s="12">
        <f t="shared" si="3"/>
        <v>661560</v>
      </c>
    </row>
    <row r="18" spans="1:11" x14ac:dyDescent="0.25">
      <c r="A18" t="s">
        <v>15</v>
      </c>
      <c r="B18" t="s">
        <v>51</v>
      </c>
      <c r="C18" s="3">
        <v>15</v>
      </c>
      <c r="D18" s="28">
        <f>(436045+520063)/(22+30)</f>
        <v>18386.692307692309</v>
      </c>
      <c r="E18" s="10">
        <v>189621</v>
      </c>
      <c r="F18" s="11">
        <v>6818</v>
      </c>
      <c r="G18" s="12">
        <v>49262</v>
      </c>
      <c r="H18" s="10">
        <f t="shared" si="0"/>
        <v>275800.38461538462</v>
      </c>
      <c r="I18" s="11">
        <f t="shared" si="1"/>
        <v>2844315</v>
      </c>
      <c r="J18" s="11">
        <f t="shared" si="2"/>
        <v>102270</v>
      </c>
      <c r="K18" s="12">
        <f t="shared" si="3"/>
        <v>738930</v>
      </c>
    </row>
    <row r="19" spans="1:11" x14ac:dyDescent="0.25">
      <c r="A19" t="s">
        <v>16</v>
      </c>
      <c r="B19" t="s">
        <v>51</v>
      </c>
      <c r="C19" s="3">
        <v>15</v>
      </c>
      <c r="D19" s="28">
        <f>(197489+222000+419655)/(2.68+1+15.32)</f>
        <v>44165.473684210527</v>
      </c>
      <c r="E19" s="10">
        <v>93023</v>
      </c>
      <c r="F19" s="11">
        <v>15200</v>
      </c>
      <c r="G19" s="12">
        <v>19187</v>
      </c>
      <c r="H19" s="10">
        <f t="shared" si="0"/>
        <v>662482.10526315786</v>
      </c>
      <c r="I19" s="11">
        <f t="shared" si="1"/>
        <v>1395345</v>
      </c>
      <c r="J19" s="11">
        <f t="shared" si="2"/>
        <v>228000</v>
      </c>
      <c r="K19" s="12">
        <f t="shared" si="3"/>
        <v>287805</v>
      </c>
    </row>
    <row r="20" spans="1:11" ht="30" x14ac:dyDescent="0.25">
      <c r="A20" s="5" t="s">
        <v>17</v>
      </c>
      <c r="B20" t="s">
        <v>51</v>
      </c>
      <c r="C20" s="6">
        <v>15</v>
      </c>
      <c r="D20" s="28">
        <f>(484403+490522+505907)/(20+20+19.8)</f>
        <v>24763.076923076926</v>
      </c>
      <c r="E20" s="10">
        <v>189621</v>
      </c>
      <c r="F20" s="11">
        <v>6818</v>
      </c>
      <c r="G20" s="12">
        <v>49262</v>
      </c>
      <c r="H20" s="10">
        <f t="shared" si="0"/>
        <v>371446.15384615387</v>
      </c>
      <c r="I20" s="11">
        <f t="shared" si="1"/>
        <v>2844315</v>
      </c>
      <c r="J20" s="11">
        <f t="shared" si="2"/>
        <v>102270</v>
      </c>
      <c r="K20" s="12">
        <f t="shared" si="3"/>
        <v>738930</v>
      </c>
    </row>
    <row r="21" spans="1:11" ht="30.75" thickBot="1" x14ac:dyDescent="0.3">
      <c r="A21" s="5" t="s">
        <v>18</v>
      </c>
      <c r="B21" t="s">
        <v>51</v>
      </c>
      <c r="C21" s="3">
        <v>37</v>
      </c>
      <c r="D21" s="29">
        <f>(1372133+226986)/(377.5+40)</f>
        <v>3830.2251497005986</v>
      </c>
      <c r="E21" s="13">
        <v>25550</v>
      </c>
      <c r="F21" s="14">
        <v>2849</v>
      </c>
      <c r="G21" s="15">
        <v>9158</v>
      </c>
      <c r="H21" s="13">
        <f t="shared" si="0"/>
        <v>141718.33053892216</v>
      </c>
      <c r="I21" s="14">
        <f t="shared" si="1"/>
        <v>945350</v>
      </c>
      <c r="J21" s="14">
        <f t="shared" si="2"/>
        <v>105413</v>
      </c>
      <c r="K21" s="15">
        <f t="shared" si="3"/>
        <v>338846</v>
      </c>
    </row>
  </sheetData>
  <mergeCells count="2">
    <mergeCell ref="E2:H2"/>
    <mergeCell ref="H11:K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zoning</vt:lpstr>
      <vt:lpstr>raw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Lee</dc:creator>
  <cp:lastModifiedBy>Hourani , Alexandra</cp:lastModifiedBy>
  <dcterms:created xsi:type="dcterms:W3CDTF">2021-04-29T00:25:42Z</dcterms:created>
  <dcterms:modified xsi:type="dcterms:W3CDTF">2021-06-07T22:35:02Z</dcterms:modified>
</cp:coreProperties>
</file>